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aron Musumba\Documents\"/>
    </mc:Choice>
  </mc:AlternateContent>
  <bookViews>
    <workbookView xWindow="0" yWindow="0" windowWidth="20490" windowHeight="7755" activeTab="1"/>
  </bookViews>
  <sheets>
    <sheet name="In House BOM" sheetId="1" r:id="rId1"/>
    <sheet name="cashflow statement" sheetId="2" r:id="rId2"/>
    <sheet name="Cost Analysis" sheetId="3" r:id="rId3"/>
  </sheets>
  <calcPr calcId="152511"/>
</workbook>
</file>

<file path=xl/calcChain.xml><?xml version="1.0" encoding="utf-8"?>
<calcChain xmlns="http://schemas.openxmlformats.org/spreadsheetml/2006/main">
  <c r="B30" i="2" l="1"/>
  <c r="B35" i="2" s="1"/>
  <c r="G12" i="2"/>
  <c r="G17" i="2" s="1"/>
  <c r="G22" i="2" s="1"/>
  <c r="G30" i="2" s="1"/>
  <c r="G35" i="2" s="1"/>
  <c r="F12" i="2"/>
  <c r="F17" i="2" s="1"/>
  <c r="F22" i="2" s="1"/>
  <c r="F30" i="2" s="1"/>
  <c r="F35" i="2" s="1"/>
  <c r="E12" i="2"/>
  <c r="E17" i="2" s="1"/>
  <c r="E22" i="2" s="1"/>
  <c r="E30" i="2" s="1"/>
  <c r="E35" i="2" s="1"/>
  <c r="D12" i="2"/>
  <c r="D17" i="2" s="1"/>
  <c r="D22" i="2" s="1"/>
  <c r="D30" i="2" s="1"/>
  <c r="D35" i="2" s="1"/>
  <c r="C12" i="2"/>
  <c r="C17" i="2" s="1"/>
  <c r="C22" i="2" s="1"/>
  <c r="C30" i="2" s="1"/>
  <c r="C35" i="2" s="1"/>
  <c r="B17" i="2"/>
  <c r="B12" i="2"/>
  <c r="F35" i="3"/>
  <c r="H35" i="3" s="1"/>
  <c r="I35" i="3" s="1"/>
  <c r="F34" i="3"/>
  <c r="F33" i="3"/>
  <c r="H33" i="3" s="1"/>
  <c r="I33" i="3" s="1"/>
  <c r="F32" i="3"/>
  <c r="F31" i="3"/>
  <c r="H31" i="3" s="1"/>
  <c r="B11" i="3"/>
  <c r="B9" i="3"/>
  <c r="E37" i="3"/>
  <c r="F37" i="3"/>
  <c r="G37" i="3"/>
  <c r="D37" i="3"/>
  <c r="F36" i="3"/>
  <c r="H32" i="3"/>
  <c r="I32" i="3" s="1"/>
  <c r="H34" i="3"/>
  <c r="I34" i="3" s="1"/>
  <c r="H36" i="3"/>
  <c r="I36" i="3" s="1"/>
  <c r="D26" i="3"/>
  <c r="E26" i="3"/>
  <c r="G26" i="3"/>
  <c r="F26" i="3"/>
  <c r="B13" i="3"/>
  <c r="B7" i="3"/>
  <c r="B5" i="3"/>
  <c r="I31" i="3" l="1"/>
  <c r="I37" i="3" s="1"/>
  <c r="H37" i="3"/>
</calcChain>
</file>

<file path=xl/comments1.xml><?xml version="1.0" encoding="utf-8"?>
<comments xmlns="http://schemas.openxmlformats.org/spreadsheetml/2006/main">
  <authors>
    <author>USER</author>
  </authors>
  <commentList>
    <comment ref="A1" authorId="0" shapeId="0">
      <text>
        <r>
          <rPr>
            <b/>
            <sz val="9"/>
            <color indexed="81"/>
            <rFont val="Tahoma"/>
            <family val="2"/>
          </rPr>
          <t xml:space="preserve">This cashflow statement has been formulated based on constant prices of additional cash, subtractions from cash and cash equivalents, cash flow from investing activities and cash flow from financing activities over the respective financial period. </t>
        </r>
      </text>
    </comment>
    <comment ref="A19" authorId="0" shapeId="0">
      <text>
        <r>
          <rPr>
            <b/>
            <sz val="9"/>
            <color indexed="81"/>
            <rFont val="Tahoma"/>
            <family val="2"/>
          </rPr>
          <t xml:space="preserve">This cashflow statement has been formulated based on constant prices of additional cash, subtractions from cash and cash equivalents, cash flow from investing activities and cash flow from financing activities over the respective financial period. </t>
        </r>
      </text>
    </comment>
  </commentList>
</comments>
</file>

<file path=xl/comments2.xml><?xml version="1.0" encoding="utf-8"?>
<comments xmlns="http://schemas.openxmlformats.org/spreadsheetml/2006/main">
  <authors>
    <author>USER</author>
  </authors>
  <commentList>
    <comment ref="G26" authorId="0" shapeId="0">
      <text>
        <r>
          <rPr>
            <b/>
            <sz val="9"/>
            <color indexed="81"/>
            <rFont val="Tahoma"/>
            <family val="2"/>
          </rPr>
          <t>This cost price to the secondary company is estimated to be 15% profit for the Primary Company (Target corporation).</t>
        </r>
      </text>
    </comment>
    <comment ref="F30" authorId="0" shapeId="0">
      <text>
        <r>
          <rPr>
            <b/>
            <sz val="9"/>
            <color indexed="81"/>
            <rFont val="Tahoma"/>
            <family val="2"/>
          </rPr>
          <t xml:space="preserve">This amount is calculated less the discount rate provided as 60% </t>
        </r>
      </text>
    </comment>
    <comment ref="G30" authorId="0" shapeId="0">
      <text>
        <r>
          <rPr>
            <b/>
            <sz val="9"/>
            <color indexed="81"/>
            <rFont val="Tahoma"/>
            <family val="2"/>
          </rPr>
          <t>Based on shiping costs within United States teritories for Non-ducuments from 1.0 LB &amp; Documents from 4.0 LB. The time Zone is considered to be zone A</t>
        </r>
      </text>
    </comment>
    <comment ref="I30" authorId="0" shapeId="0">
      <text>
        <r>
          <rPr>
            <b/>
            <sz val="9"/>
            <color indexed="81"/>
            <rFont val="Tahoma"/>
            <family val="2"/>
          </rPr>
          <t>Expected selling price based on the profit margine set to be 66%</t>
        </r>
      </text>
    </comment>
  </commentList>
</comments>
</file>

<file path=xl/sharedStrings.xml><?xml version="1.0" encoding="utf-8"?>
<sst xmlns="http://schemas.openxmlformats.org/spreadsheetml/2006/main" count="151" uniqueCount="80">
  <si>
    <t>Bom Level</t>
  </si>
  <si>
    <t>SKU Number</t>
  </si>
  <si>
    <t>Barcode</t>
  </si>
  <si>
    <t>Part Name</t>
  </si>
  <si>
    <t>CPU</t>
  </si>
  <si>
    <t>LCD</t>
  </si>
  <si>
    <t>USB Connectors</t>
  </si>
  <si>
    <t>A234455Z</t>
  </si>
  <si>
    <t>B</t>
  </si>
  <si>
    <t>B234455Y</t>
  </si>
  <si>
    <t>C234455X</t>
  </si>
  <si>
    <t>D234455W</t>
  </si>
  <si>
    <t>E234455V</t>
  </si>
  <si>
    <t>F234455U</t>
  </si>
  <si>
    <t>Revision</t>
  </si>
  <si>
    <t>Quantity</t>
  </si>
  <si>
    <t>Unit of Measure</t>
  </si>
  <si>
    <t>Procurement type</t>
  </si>
  <si>
    <t>Reference Designators</t>
  </si>
  <si>
    <t>A</t>
  </si>
  <si>
    <t>D</t>
  </si>
  <si>
    <t>each</t>
  </si>
  <si>
    <t>MTS</t>
  </si>
  <si>
    <t>OTS</t>
  </si>
  <si>
    <t>VR1</t>
  </si>
  <si>
    <t>R44</t>
  </si>
  <si>
    <t>C3</t>
  </si>
  <si>
    <t>J4</t>
  </si>
  <si>
    <t>R15</t>
  </si>
  <si>
    <t>C7</t>
  </si>
  <si>
    <t>Portable computer canon Pixma</t>
  </si>
  <si>
    <t>BOM Notes</t>
  </si>
  <si>
    <t>complete packaged unit</t>
  </si>
  <si>
    <t>Product only</t>
  </si>
  <si>
    <t>Internet Cables</t>
  </si>
  <si>
    <t>Gps Navigaters</t>
  </si>
  <si>
    <t>Software Drives</t>
  </si>
  <si>
    <t>Requested pieces of each of the six items</t>
  </si>
  <si>
    <t>Total amount of requested pieces</t>
  </si>
  <si>
    <t>Total prifit margine</t>
  </si>
  <si>
    <t>Based on Express worldwide; discount is given as</t>
  </si>
  <si>
    <t>Production Company is in United States</t>
  </si>
  <si>
    <t>Destination Company is New York City</t>
  </si>
  <si>
    <t>Weight in KG</t>
  </si>
  <si>
    <t>Cost of production per carton in U.S Dollars</t>
  </si>
  <si>
    <t>Selling Price to the secondary company</t>
  </si>
  <si>
    <t xml:space="preserve">Totals </t>
  </si>
  <si>
    <t>Cost analysis for the Secondary Company</t>
  </si>
  <si>
    <t>Cost analysis for the Primary Company</t>
  </si>
  <si>
    <t>Purchasing costs in U.S Dollars</t>
  </si>
  <si>
    <t>Shipping costs</t>
  </si>
  <si>
    <t>Expected selling price to the customers</t>
  </si>
  <si>
    <t>Total cost of production</t>
  </si>
  <si>
    <t>Totals</t>
  </si>
  <si>
    <t>Profit margine for the primary company</t>
  </si>
  <si>
    <t>Profit margine for the secondary company</t>
  </si>
  <si>
    <t xml:space="preserve">Six Months Cashflow statement for the primary company </t>
  </si>
  <si>
    <t>Cash flow from operations</t>
  </si>
  <si>
    <t>Net Earnings</t>
  </si>
  <si>
    <t>Additions to Cash</t>
  </si>
  <si>
    <t>Depreciations</t>
  </si>
  <si>
    <t>Decrease in accounts receivable</t>
  </si>
  <si>
    <t>Increase in accounts payable</t>
  </si>
  <si>
    <t>Increase in Taxes payable</t>
  </si>
  <si>
    <t>Subtractions from Cash</t>
  </si>
  <si>
    <t>Increase in inventory</t>
  </si>
  <si>
    <t>Net Cash from operations</t>
  </si>
  <si>
    <t>Cash flow from investing</t>
  </si>
  <si>
    <t>Equipments</t>
  </si>
  <si>
    <t>Cash flow from financing</t>
  </si>
  <si>
    <t>notes payable</t>
  </si>
  <si>
    <t>Total net Cash flow</t>
  </si>
  <si>
    <t>Items</t>
  </si>
  <si>
    <t>Month 1</t>
  </si>
  <si>
    <t>Month 2</t>
  </si>
  <si>
    <t>Month 3</t>
  </si>
  <si>
    <t>Month 4</t>
  </si>
  <si>
    <t>Month 5</t>
  </si>
  <si>
    <t>Month 6</t>
  </si>
  <si>
    <t xml:space="preserve">Six Months Cashflow statement for the Secondary company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</si>
</sst>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u/>
      <sz val="12"/>
      <color theme="1"/>
      <name val="Times New Roman"/>
      <family val="1"/>
    </font>
    <font>
      <b/>
      <sz val="9"/>
      <color indexed="81"/>
      <name val="Tahoma"/>
      <family val="2"/>
    </font>
    <font>
      <u/>
      <sz val="12"/>
      <color theme="1"/>
      <name val="Times New Roman"/>
      <family val="1"/>
    </font>
  </fonts>
  <fills count="5">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rgb="FF7030A0"/>
        <bgColor indexed="64"/>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20">
    <xf numFmtId="0" fontId="0" fillId="0" borderId="0" xfId="0"/>
    <xf numFmtId="0" fontId="2" fillId="0" borderId="0" xfId="0" applyFont="1"/>
    <xf numFmtId="0" fontId="3" fillId="0" borderId="0" xfId="0" applyFont="1"/>
    <xf numFmtId="0" fontId="4" fillId="0" borderId="0" xfId="0" applyFont="1"/>
    <xf numFmtId="0" fontId="3" fillId="0" borderId="0" xfId="0" applyFont="1" applyAlignment="1">
      <alignment vertical="center"/>
    </xf>
    <xf numFmtId="0" fontId="4" fillId="2" borderId="0" xfId="0" applyFont="1" applyFill="1"/>
    <xf numFmtId="0" fontId="3" fillId="4" borderId="0" xfId="0" applyFont="1" applyFill="1" applyAlignment="1">
      <alignment vertical="center"/>
    </xf>
    <xf numFmtId="0" fontId="2" fillId="0" borderId="0" xfId="0" applyFont="1" applyAlignment="1">
      <alignment vertical="center"/>
    </xf>
    <xf numFmtId="0" fontId="4" fillId="0" borderId="0" xfId="0" applyFont="1" applyFill="1" applyAlignment="1">
      <alignment vertical="center"/>
    </xf>
    <xf numFmtId="0" fontId="4" fillId="0" borderId="0" xfId="0" applyFont="1" applyAlignment="1">
      <alignment vertical="center"/>
    </xf>
    <xf numFmtId="0" fontId="4" fillId="3" borderId="0" xfId="0" applyFont="1" applyFill="1"/>
    <xf numFmtId="0" fontId="2" fillId="3" borderId="0" xfId="0" applyFont="1" applyFill="1"/>
    <xf numFmtId="0" fontId="6" fillId="0" borderId="0" xfId="0" applyFont="1" applyFill="1"/>
    <xf numFmtId="44" fontId="2" fillId="0" borderId="0" xfId="1" applyFont="1" applyAlignment="1">
      <alignment vertical="center"/>
    </xf>
    <xf numFmtId="44" fontId="2" fillId="0" borderId="0" xfId="1" applyFont="1"/>
    <xf numFmtId="44" fontId="4" fillId="0" borderId="0" xfId="1" applyFont="1"/>
    <xf numFmtId="0" fontId="6" fillId="0" borderId="0" xfId="0" applyFont="1"/>
    <xf numFmtId="44" fontId="3" fillId="0" borderId="0" xfId="1" applyFont="1"/>
    <xf numFmtId="0" fontId="4" fillId="4" borderId="0" xfId="0" applyFont="1" applyFill="1"/>
    <xf numFmtId="44" fontId="4" fillId="4" borderId="0" xfId="1" applyFont="1" applyFill="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election activeCell="F2" sqref="F2:F8"/>
    </sheetView>
  </sheetViews>
  <sheetFormatPr defaultRowHeight="15.75" x14ac:dyDescent="0.25"/>
  <cols>
    <col min="1" max="1" width="10.28515625" style="1" bestFit="1" customWidth="1"/>
    <col min="2" max="2" width="12.140625" style="1" bestFit="1" customWidth="1"/>
    <col min="3" max="3" width="11.28515625" style="1" bestFit="1" customWidth="1"/>
    <col min="4" max="4" width="15" style="1" bestFit="1" customWidth="1"/>
    <col min="5" max="5" width="9.140625" style="1"/>
    <col min="6" max="6" width="9.28515625" style="1" bestFit="1" customWidth="1"/>
    <col min="7" max="7" width="15.28515625" style="1" bestFit="1" customWidth="1"/>
    <col min="8" max="8" width="17.28515625" style="1" bestFit="1" customWidth="1"/>
    <col min="9" max="9" width="21.42578125" style="1" bestFit="1" customWidth="1"/>
    <col min="10" max="10" width="11" style="1" bestFit="1" customWidth="1"/>
    <col min="11" max="16384" width="9.140625" style="1"/>
  </cols>
  <sheetData>
    <row r="1" spans="1:11" s="3" customFormat="1" x14ac:dyDescent="0.25">
      <c r="A1" s="5" t="s">
        <v>30</v>
      </c>
      <c r="B1" s="5"/>
      <c r="C1" s="5"/>
    </row>
    <row r="2" spans="1:11" s="4" customFormat="1" x14ac:dyDescent="0.25">
      <c r="A2" s="6" t="s">
        <v>0</v>
      </c>
      <c r="B2" s="6" t="s">
        <v>1</v>
      </c>
      <c r="C2" s="6" t="s">
        <v>2</v>
      </c>
      <c r="D2" s="6" t="s">
        <v>3</v>
      </c>
      <c r="E2" s="6" t="s">
        <v>14</v>
      </c>
      <c r="F2" s="6" t="s">
        <v>15</v>
      </c>
      <c r="G2" s="6" t="s">
        <v>16</v>
      </c>
      <c r="H2" s="6" t="s">
        <v>17</v>
      </c>
      <c r="I2" s="6" t="s">
        <v>18</v>
      </c>
      <c r="J2" s="6" t="s">
        <v>31</v>
      </c>
      <c r="K2" s="6"/>
    </row>
    <row r="3" spans="1:11" x14ac:dyDescent="0.25">
      <c r="A3" s="7">
        <v>0</v>
      </c>
      <c r="B3" s="7" t="s">
        <v>7</v>
      </c>
      <c r="C3" s="7">
        <v>501234322</v>
      </c>
      <c r="D3" s="7" t="s">
        <v>4</v>
      </c>
      <c r="E3" s="7" t="s">
        <v>8</v>
      </c>
      <c r="F3" s="7">
        <v>1</v>
      </c>
      <c r="G3" s="7" t="s">
        <v>21</v>
      </c>
      <c r="H3" s="7" t="s">
        <v>22</v>
      </c>
      <c r="I3" s="7" t="s">
        <v>24</v>
      </c>
      <c r="J3" s="1" t="s">
        <v>32</v>
      </c>
    </row>
    <row r="4" spans="1:11" x14ac:dyDescent="0.25">
      <c r="A4" s="7">
        <v>1</v>
      </c>
      <c r="B4" s="7" t="s">
        <v>9</v>
      </c>
      <c r="C4" s="7">
        <v>601235433</v>
      </c>
      <c r="D4" s="7" t="s">
        <v>36</v>
      </c>
      <c r="E4" s="7" t="s">
        <v>8</v>
      </c>
      <c r="F4" s="7">
        <v>1</v>
      </c>
      <c r="G4" s="7" t="s">
        <v>21</v>
      </c>
      <c r="H4" s="7" t="s">
        <v>22</v>
      </c>
      <c r="I4" s="7" t="s">
        <v>25</v>
      </c>
      <c r="J4" s="1" t="s">
        <v>33</v>
      </c>
    </row>
    <row r="5" spans="1:11" x14ac:dyDescent="0.25">
      <c r="A5" s="7">
        <v>2</v>
      </c>
      <c r="B5" s="7" t="s">
        <v>10</v>
      </c>
      <c r="C5" s="7">
        <v>701236544</v>
      </c>
      <c r="D5" s="7" t="s">
        <v>34</v>
      </c>
      <c r="E5" s="7" t="s">
        <v>19</v>
      </c>
      <c r="F5" s="7">
        <v>1</v>
      </c>
      <c r="G5" s="7" t="s">
        <v>21</v>
      </c>
      <c r="H5" s="7" t="s">
        <v>23</v>
      </c>
      <c r="I5" s="7" t="s">
        <v>26</v>
      </c>
      <c r="J5" s="1" t="s">
        <v>33</v>
      </c>
    </row>
    <row r="6" spans="1:11" x14ac:dyDescent="0.25">
      <c r="A6" s="7">
        <v>3</v>
      </c>
      <c r="B6" s="7" t="s">
        <v>11</v>
      </c>
      <c r="C6" s="7">
        <v>801237655</v>
      </c>
      <c r="D6" s="7" t="s">
        <v>35</v>
      </c>
      <c r="E6" s="7" t="s">
        <v>19</v>
      </c>
      <c r="F6" s="7">
        <v>1</v>
      </c>
      <c r="G6" s="7" t="s">
        <v>21</v>
      </c>
      <c r="H6" s="7" t="s">
        <v>23</v>
      </c>
      <c r="I6" s="7" t="s">
        <v>27</v>
      </c>
      <c r="J6" s="1" t="s">
        <v>32</v>
      </c>
    </row>
    <row r="7" spans="1:11" x14ac:dyDescent="0.25">
      <c r="A7" s="7">
        <v>4</v>
      </c>
      <c r="B7" s="7" t="s">
        <v>12</v>
      </c>
      <c r="C7" s="7">
        <v>901238766</v>
      </c>
      <c r="D7" s="7" t="s">
        <v>5</v>
      </c>
      <c r="E7" s="7" t="s">
        <v>20</v>
      </c>
      <c r="F7" s="7">
        <v>1</v>
      </c>
      <c r="G7" s="7" t="s">
        <v>21</v>
      </c>
      <c r="H7" s="7" t="s">
        <v>22</v>
      </c>
      <c r="I7" s="7" t="s">
        <v>28</v>
      </c>
      <c r="J7" s="1" t="s">
        <v>32</v>
      </c>
    </row>
    <row r="8" spans="1:11" x14ac:dyDescent="0.25">
      <c r="A8" s="7">
        <v>5</v>
      </c>
      <c r="B8" s="7" t="s">
        <v>13</v>
      </c>
      <c r="C8" s="7">
        <v>101239877</v>
      </c>
      <c r="D8" s="7" t="s">
        <v>6</v>
      </c>
      <c r="E8" s="7" t="s">
        <v>20</v>
      </c>
      <c r="F8" s="7">
        <v>1</v>
      </c>
      <c r="G8" s="7" t="s">
        <v>21</v>
      </c>
      <c r="H8" s="7" t="s">
        <v>23</v>
      </c>
      <c r="I8" s="7" t="s">
        <v>29</v>
      </c>
      <c r="J8" s="1" t="s">
        <v>33</v>
      </c>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35"/>
  <sheetViews>
    <sheetView tabSelected="1" workbookViewId="0"/>
  </sheetViews>
  <sheetFormatPr defaultRowHeight="15.75" x14ac:dyDescent="0.25"/>
  <cols>
    <col min="1" max="1" width="29.5703125" style="1" customWidth="1"/>
    <col min="2" max="6" width="12.28515625" style="1" bestFit="1" customWidth="1"/>
    <col min="7" max="7" width="12.85546875" style="1" bestFit="1" customWidth="1"/>
    <col min="8" max="16384" width="9.140625" style="1"/>
  </cols>
  <sheetData>
    <row r="1" spans="1:7" s="2" customFormat="1" x14ac:dyDescent="0.25">
      <c r="A1" s="10" t="s">
        <v>56</v>
      </c>
      <c r="B1" s="10"/>
      <c r="C1" s="10"/>
    </row>
    <row r="2" spans="1:7" s="3" customFormat="1" x14ac:dyDescent="0.25">
      <c r="A2" s="3" t="s">
        <v>72</v>
      </c>
      <c r="B2" s="3" t="s">
        <v>73</v>
      </c>
      <c r="C2" s="3" t="s">
        <v>74</v>
      </c>
      <c r="D2" s="3" t="s">
        <v>75</v>
      </c>
      <c r="E2" s="3" t="s">
        <v>76</v>
      </c>
      <c r="F2" s="3" t="s">
        <v>77</v>
      </c>
      <c r="G2" s="3" t="s">
        <v>78</v>
      </c>
    </row>
    <row r="3" spans="1:7" x14ac:dyDescent="0.25">
      <c r="A3" s="16" t="s">
        <v>57</v>
      </c>
    </row>
    <row r="4" spans="1:7" x14ac:dyDescent="0.25">
      <c r="A4" s="1" t="s">
        <v>58</v>
      </c>
      <c r="B4" s="14">
        <v>3940</v>
      </c>
      <c r="C4" s="14">
        <v>4850</v>
      </c>
      <c r="D4" s="14">
        <v>5760</v>
      </c>
      <c r="E4" s="14">
        <v>6670</v>
      </c>
      <c r="F4" s="14">
        <v>7580</v>
      </c>
      <c r="G4" s="14">
        <v>8490</v>
      </c>
    </row>
    <row r="5" spans="1:7" x14ac:dyDescent="0.25">
      <c r="A5" s="16" t="s">
        <v>59</v>
      </c>
      <c r="B5" s="14"/>
      <c r="C5" s="14"/>
      <c r="D5" s="14"/>
      <c r="E5" s="14"/>
      <c r="F5" s="14"/>
      <c r="G5" s="14"/>
    </row>
    <row r="6" spans="1:7" x14ac:dyDescent="0.25">
      <c r="A6" s="1" t="s">
        <v>60</v>
      </c>
      <c r="B6" s="14">
        <v>500</v>
      </c>
      <c r="C6" s="14">
        <v>500</v>
      </c>
      <c r="D6" s="14">
        <v>500</v>
      </c>
      <c r="E6" s="14">
        <v>500</v>
      </c>
      <c r="F6" s="14">
        <v>500</v>
      </c>
      <c r="G6" s="14">
        <v>500</v>
      </c>
    </row>
    <row r="7" spans="1:7" x14ac:dyDescent="0.25">
      <c r="A7" s="1" t="s">
        <v>61</v>
      </c>
      <c r="B7" s="14">
        <v>300</v>
      </c>
      <c r="C7" s="14">
        <v>300</v>
      </c>
      <c r="D7" s="14">
        <v>300</v>
      </c>
      <c r="E7" s="14">
        <v>300</v>
      </c>
      <c r="F7" s="14">
        <v>300</v>
      </c>
      <c r="G7" s="14">
        <v>300</v>
      </c>
    </row>
    <row r="8" spans="1:7" x14ac:dyDescent="0.25">
      <c r="A8" s="1" t="s">
        <v>62</v>
      </c>
      <c r="B8" s="14">
        <v>650</v>
      </c>
      <c r="C8" s="14">
        <v>650</v>
      </c>
      <c r="D8" s="14">
        <v>650</v>
      </c>
      <c r="E8" s="14">
        <v>650</v>
      </c>
      <c r="F8" s="14">
        <v>650</v>
      </c>
      <c r="G8" s="14">
        <v>650</v>
      </c>
    </row>
    <row r="9" spans="1:7" x14ac:dyDescent="0.25">
      <c r="A9" s="1" t="s">
        <v>63</v>
      </c>
      <c r="B9" s="14">
        <v>200</v>
      </c>
      <c r="C9" s="14">
        <v>200</v>
      </c>
      <c r="D9" s="14">
        <v>200</v>
      </c>
      <c r="E9" s="14">
        <v>200</v>
      </c>
      <c r="F9" s="14">
        <v>200</v>
      </c>
      <c r="G9" s="14">
        <v>200</v>
      </c>
    </row>
    <row r="10" spans="1:7" x14ac:dyDescent="0.25">
      <c r="A10" s="16" t="s">
        <v>64</v>
      </c>
      <c r="B10" s="14"/>
      <c r="C10" s="14"/>
      <c r="D10" s="14"/>
      <c r="E10" s="14"/>
      <c r="F10" s="14"/>
      <c r="G10" s="14"/>
    </row>
    <row r="11" spans="1:7" x14ac:dyDescent="0.25">
      <c r="A11" s="1" t="s">
        <v>65</v>
      </c>
      <c r="B11" s="14">
        <v>-70</v>
      </c>
      <c r="C11" s="14">
        <v>-70</v>
      </c>
      <c r="D11" s="14">
        <v>-70</v>
      </c>
      <c r="E11" s="14">
        <v>-70</v>
      </c>
      <c r="F11" s="14">
        <v>-70</v>
      </c>
      <c r="G11" s="14">
        <v>-70</v>
      </c>
    </row>
    <row r="12" spans="1:7" x14ac:dyDescent="0.25">
      <c r="A12" s="3" t="s">
        <v>66</v>
      </c>
      <c r="B12" s="15">
        <f t="shared" ref="B12:G12" si="0">SUM(B4:B11)</f>
        <v>5520</v>
      </c>
      <c r="C12" s="15">
        <f t="shared" si="0"/>
        <v>6430</v>
      </c>
      <c r="D12" s="15">
        <f t="shared" si="0"/>
        <v>7340</v>
      </c>
      <c r="E12" s="15">
        <f t="shared" si="0"/>
        <v>8250</v>
      </c>
      <c r="F12" s="15">
        <f t="shared" si="0"/>
        <v>9160</v>
      </c>
      <c r="G12" s="15">
        <f t="shared" si="0"/>
        <v>10070</v>
      </c>
    </row>
    <row r="13" spans="1:7" x14ac:dyDescent="0.25">
      <c r="A13" s="16" t="s">
        <v>67</v>
      </c>
      <c r="B13" s="14"/>
      <c r="C13" s="14"/>
      <c r="D13" s="14"/>
      <c r="E13" s="14"/>
      <c r="F13" s="14"/>
      <c r="G13" s="14"/>
    </row>
    <row r="14" spans="1:7" x14ac:dyDescent="0.25">
      <c r="A14" s="1" t="s">
        <v>68</v>
      </c>
      <c r="B14" s="14">
        <v>-1000</v>
      </c>
      <c r="C14" s="14">
        <v>-1000</v>
      </c>
      <c r="D14" s="14">
        <v>-1000</v>
      </c>
      <c r="E14" s="14">
        <v>-1000</v>
      </c>
      <c r="F14" s="14">
        <v>-1000</v>
      </c>
      <c r="G14" s="14">
        <v>-1000</v>
      </c>
    </row>
    <row r="15" spans="1:7" x14ac:dyDescent="0.25">
      <c r="A15" s="16" t="s">
        <v>69</v>
      </c>
      <c r="B15" s="14"/>
      <c r="C15" s="14"/>
      <c r="D15" s="14"/>
      <c r="E15" s="14"/>
      <c r="F15" s="14"/>
      <c r="G15" s="14"/>
    </row>
    <row r="16" spans="1:7" x14ac:dyDescent="0.25">
      <c r="A16" s="1" t="s">
        <v>70</v>
      </c>
      <c r="B16" s="14">
        <v>330</v>
      </c>
      <c r="C16" s="14">
        <v>330</v>
      </c>
      <c r="D16" s="14">
        <v>330</v>
      </c>
      <c r="E16" s="14">
        <v>330</v>
      </c>
      <c r="F16" s="14">
        <v>330</v>
      </c>
      <c r="G16" s="14">
        <v>330</v>
      </c>
    </row>
    <row r="17" spans="1:7" s="2" customFormat="1" x14ac:dyDescent="0.25">
      <c r="A17" s="2" t="s">
        <v>71</v>
      </c>
      <c r="B17" s="17">
        <f t="shared" ref="B17:G17" si="1">SUM(B12:B16)</f>
        <v>4850</v>
      </c>
      <c r="C17" s="17">
        <f t="shared" si="1"/>
        <v>5760</v>
      </c>
      <c r="D17" s="17">
        <f t="shared" si="1"/>
        <v>6670</v>
      </c>
      <c r="E17" s="17">
        <f t="shared" si="1"/>
        <v>7580</v>
      </c>
      <c r="F17" s="17">
        <f t="shared" si="1"/>
        <v>8490</v>
      </c>
      <c r="G17" s="17">
        <f t="shared" si="1"/>
        <v>9400</v>
      </c>
    </row>
    <row r="18" spans="1:7" x14ac:dyDescent="0.25">
      <c r="B18" s="14"/>
      <c r="C18" s="14"/>
      <c r="D18" s="14"/>
      <c r="E18" s="14"/>
      <c r="F18" s="14"/>
      <c r="G18" s="14"/>
    </row>
    <row r="19" spans="1:7" x14ac:dyDescent="0.25">
      <c r="A19" s="18" t="s">
        <v>79</v>
      </c>
      <c r="B19" s="19"/>
      <c r="C19" s="19"/>
      <c r="D19" s="19"/>
      <c r="E19" s="17"/>
      <c r="F19" s="17"/>
      <c r="G19" s="17"/>
    </row>
    <row r="20" spans="1:7" x14ac:dyDescent="0.25">
      <c r="A20" s="3" t="s">
        <v>72</v>
      </c>
      <c r="B20" s="15" t="s">
        <v>73</v>
      </c>
      <c r="C20" s="15" t="s">
        <v>74</v>
      </c>
      <c r="D20" s="15" t="s">
        <v>75</v>
      </c>
      <c r="E20" s="15" t="s">
        <v>76</v>
      </c>
      <c r="F20" s="15" t="s">
        <v>77</v>
      </c>
      <c r="G20" s="15" t="s">
        <v>78</v>
      </c>
    </row>
    <row r="21" spans="1:7" x14ac:dyDescent="0.25">
      <c r="A21" s="16" t="s">
        <v>57</v>
      </c>
      <c r="B21" s="14"/>
      <c r="C21" s="14"/>
      <c r="D21" s="14"/>
      <c r="E21" s="14"/>
      <c r="F21" s="14"/>
      <c r="G21" s="14"/>
    </row>
    <row r="22" spans="1:7" x14ac:dyDescent="0.25">
      <c r="A22" s="1" t="s">
        <v>58</v>
      </c>
      <c r="B22" s="15">
        <v>4567.4236000000001</v>
      </c>
      <c r="C22" s="15">
        <f>SUM(C17:C21)</f>
        <v>5760</v>
      </c>
      <c r="D22" s="15">
        <f>SUM(D17:D21)</f>
        <v>6670</v>
      </c>
      <c r="E22" s="15">
        <f>SUM(E17:E21)</f>
        <v>7580</v>
      </c>
      <c r="F22" s="15">
        <f>SUM(F17:F21)</f>
        <v>8490</v>
      </c>
      <c r="G22" s="15">
        <f>SUM(G17:G21)</f>
        <v>9400</v>
      </c>
    </row>
    <row r="23" spans="1:7" x14ac:dyDescent="0.25">
      <c r="A23" s="16" t="s">
        <v>59</v>
      </c>
      <c r="B23" s="14"/>
      <c r="C23" s="14"/>
      <c r="D23" s="14"/>
      <c r="E23" s="14"/>
      <c r="F23" s="14"/>
      <c r="G23" s="14"/>
    </row>
    <row r="24" spans="1:7" x14ac:dyDescent="0.25">
      <c r="A24" s="1" t="s">
        <v>60</v>
      </c>
      <c r="B24" s="14">
        <v>1050</v>
      </c>
      <c r="C24" s="14">
        <v>1050</v>
      </c>
      <c r="D24" s="14">
        <v>1050</v>
      </c>
      <c r="E24" s="14">
        <v>1050</v>
      </c>
      <c r="F24" s="14">
        <v>1050</v>
      </c>
      <c r="G24" s="14">
        <v>1050</v>
      </c>
    </row>
    <row r="25" spans="1:7" x14ac:dyDescent="0.25">
      <c r="A25" s="1" t="s">
        <v>61</v>
      </c>
      <c r="B25" s="14">
        <v>780</v>
      </c>
      <c r="C25" s="14">
        <v>780</v>
      </c>
      <c r="D25" s="14">
        <v>780</v>
      </c>
      <c r="E25" s="14">
        <v>780</v>
      </c>
      <c r="F25" s="14">
        <v>780</v>
      </c>
      <c r="G25" s="14">
        <v>780</v>
      </c>
    </row>
    <row r="26" spans="1:7" x14ac:dyDescent="0.25">
      <c r="A26" s="1" t="s">
        <v>62</v>
      </c>
      <c r="B26" s="14">
        <v>1010</v>
      </c>
      <c r="C26" s="14">
        <v>1010</v>
      </c>
      <c r="D26" s="14">
        <v>1010</v>
      </c>
      <c r="E26" s="14">
        <v>1010</v>
      </c>
      <c r="F26" s="14">
        <v>1010</v>
      </c>
      <c r="G26" s="14">
        <v>1010</v>
      </c>
    </row>
    <row r="27" spans="1:7" x14ac:dyDescent="0.25">
      <c r="A27" s="1" t="s">
        <v>63</v>
      </c>
      <c r="B27" s="14">
        <v>650</v>
      </c>
      <c r="C27" s="14">
        <v>650</v>
      </c>
      <c r="D27" s="14">
        <v>650</v>
      </c>
      <c r="E27" s="14">
        <v>650</v>
      </c>
      <c r="F27" s="14">
        <v>650</v>
      </c>
      <c r="G27" s="14">
        <v>650</v>
      </c>
    </row>
    <row r="28" spans="1:7" x14ac:dyDescent="0.25">
      <c r="A28" s="16" t="s">
        <v>64</v>
      </c>
      <c r="B28" s="14"/>
      <c r="C28" s="14"/>
      <c r="D28" s="14"/>
      <c r="E28" s="14"/>
      <c r="F28" s="14"/>
      <c r="G28" s="14"/>
    </row>
    <row r="29" spans="1:7" x14ac:dyDescent="0.25">
      <c r="A29" s="1" t="s">
        <v>65</v>
      </c>
      <c r="B29" s="14">
        <v>-2020</v>
      </c>
      <c r="C29" s="14">
        <v>-2020</v>
      </c>
      <c r="D29" s="14">
        <v>-2020</v>
      </c>
      <c r="E29" s="14">
        <v>-2020</v>
      </c>
      <c r="F29" s="14">
        <v>-2020</v>
      </c>
      <c r="G29" s="14">
        <v>-2020</v>
      </c>
    </row>
    <row r="30" spans="1:7" s="3" customFormat="1" x14ac:dyDescent="0.25">
      <c r="A30" s="3" t="s">
        <v>66</v>
      </c>
      <c r="B30" s="15">
        <f t="shared" ref="B30:G30" si="2">SUM(B22:B29)</f>
        <v>6037.4236000000001</v>
      </c>
      <c r="C30" s="15">
        <f t="shared" si="2"/>
        <v>7230</v>
      </c>
      <c r="D30" s="15">
        <f t="shared" si="2"/>
        <v>8140</v>
      </c>
      <c r="E30" s="15">
        <f t="shared" si="2"/>
        <v>9050</v>
      </c>
      <c r="F30" s="15">
        <f t="shared" si="2"/>
        <v>9960</v>
      </c>
      <c r="G30" s="15">
        <f t="shared" si="2"/>
        <v>10870</v>
      </c>
    </row>
    <row r="31" spans="1:7" x14ac:dyDescent="0.25">
      <c r="A31" s="16" t="s">
        <v>67</v>
      </c>
      <c r="B31" s="14"/>
      <c r="C31" s="14"/>
      <c r="D31" s="14"/>
      <c r="E31" s="14"/>
      <c r="F31" s="14"/>
      <c r="G31" s="14"/>
    </row>
    <row r="32" spans="1:7" x14ac:dyDescent="0.25">
      <c r="A32" s="1" t="s">
        <v>68</v>
      </c>
      <c r="B32" s="14">
        <v>-1540</v>
      </c>
      <c r="C32" s="14">
        <v>-1540</v>
      </c>
      <c r="D32" s="14">
        <v>-1540</v>
      </c>
      <c r="E32" s="14">
        <v>-1540</v>
      </c>
      <c r="F32" s="14">
        <v>-1540</v>
      </c>
      <c r="G32" s="14">
        <v>-1540</v>
      </c>
    </row>
    <row r="33" spans="1:7" x14ac:dyDescent="0.25">
      <c r="A33" s="16" t="s">
        <v>69</v>
      </c>
      <c r="B33" s="14"/>
      <c r="C33" s="14"/>
      <c r="D33" s="14"/>
      <c r="E33" s="14"/>
      <c r="F33" s="14"/>
      <c r="G33" s="14"/>
    </row>
    <row r="34" spans="1:7" x14ac:dyDescent="0.25">
      <c r="A34" s="1" t="s">
        <v>70</v>
      </c>
      <c r="B34" s="14">
        <v>1000</v>
      </c>
      <c r="C34" s="14">
        <v>1000</v>
      </c>
      <c r="D34" s="14">
        <v>1000</v>
      </c>
      <c r="E34" s="14">
        <v>1000</v>
      </c>
      <c r="F34" s="14">
        <v>1000</v>
      </c>
      <c r="G34" s="14">
        <v>1000</v>
      </c>
    </row>
    <row r="35" spans="1:7" s="3" customFormat="1" x14ac:dyDescent="0.25">
      <c r="A35" s="3" t="s">
        <v>71</v>
      </c>
      <c r="B35" s="15">
        <f t="shared" ref="B35:G35" si="3">SUM(B30:B34)</f>
        <v>5497.4236000000001</v>
      </c>
      <c r="C35" s="15">
        <f t="shared" si="3"/>
        <v>6690</v>
      </c>
      <c r="D35" s="15">
        <f t="shared" si="3"/>
        <v>7600</v>
      </c>
      <c r="E35" s="15">
        <f t="shared" si="3"/>
        <v>8510</v>
      </c>
      <c r="F35" s="15">
        <f t="shared" si="3"/>
        <v>9420</v>
      </c>
      <c r="G35" s="15">
        <f t="shared" si="3"/>
        <v>10330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J37"/>
  <sheetViews>
    <sheetView topLeftCell="H1" workbookViewId="0">
      <selection activeCell="I37" sqref="I37"/>
    </sheetView>
  </sheetViews>
  <sheetFormatPr defaultRowHeight="15.75" x14ac:dyDescent="0.25"/>
  <cols>
    <col min="1" max="1" width="16.85546875" style="1" bestFit="1" customWidth="1"/>
    <col min="2" max="2" width="11.28515625" style="1" bestFit="1" customWidth="1"/>
    <col min="3" max="3" width="16" style="1" bestFit="1" customWidth="1"/>
    <col min="4" max="4" width="9.140625" style="1"/>
    <col min="5" max="5" width="13.42578125" style="1" customWidth="1"/>
    <col min="6" max="6" width="41" style="1" customWidth="1"/>
    <col min="7" max="9" width="39.140625" style="1" bestFit="1" customWidth="1"/>
    <col min="10" max="10" width="23.28515625" style="1" customWidth="1"/>
    <col min="11" max="16384" width="9.140625" style="1"/>
  </cols>
  <sheetData>
    <row r="2" spans="1:2" x14ac:dyDescent="0.25">
      <c r="A2" s="1" t="s">
        <v>37</v>
      </c>
    </row>
    <row r="3" spans="1:2" x14ac:dyDescent="0.25">
      <c r="B3" s="3">
        <v>144</v>
      </c>
    </row>
    <row r="4" spans="1:2" x14ac:dyDescent="0.25">
      <c r="A4" s="1" t="s">
        <v>38</v>
      </c>
    </row>
    <row r="5" spans="1:2" x14ac:dyDescent="0.25">
      <c r="B5" s="3">
        <f>(144*6)</f>
        <v>864</v>
      </c>
    </row>
    <row r="6" spans="1:2" x14ac:dyDescent="0.25">
      <c r="A6" s="1" t="s">
        <v>39</v>
      </c>
    </row>
    <row r="7" spans="1:2" x14ac:dyDescent="0.25">
      <c r="B7" s="3">
        <f>(66+15)%</f>
        <v>0.81</v>
      </c>
    </row>
    <row r="8" spans="1:2" x14ac:dyDescent="0.25">
      <c r="A8" s="1" t="s">
        <v>54</v>
      </c>
      <c r="B8" s="3"/>
    </row>
    <row r="9" spans="1:2" x14ac:dyDescent="0.25">
      <c r="B9" s="3">
        <f>(15%)</f>
        <v>0.15</v>
      </c>
    </row>
    <row r="10" spans="1:2" x14ac:dyDescent="0.25">
      <c r="A10" s="1" t="s">
        <v>55</v>
      </c>
      <c r="B10" s="3"/>
    </row>
    <row r="11" spans="1:2" x14ac:dyDescent="0.25">
      <c r="B11" s="3">
        <f>(66%)</f>
        <v>0.66</v>
      </c>
    </row>
    <row r="12" spans="1:2" x14ac:dyDescent="0.25">
      <c r="A12" s="1" t="s">
        <v>40</v>
      </c>
    </row>
    <row r="13" spans="1:2" x14ac:dyDescent="0.25">
      <c r="B13" s="2">
        <f>(60)%</f>
        <v>0.6</v>
      </c>
    </row>
    <row r="14" spans="1:2" x14ac:dyDescent="0.25">
      <c r="A14" s="1" t="s">
        <v>41</v>
      </c>
    </row>
    <row r="15" spans="1:2" x14ac:dyDescent="0.25">
      <c r="A15" s="1" t="s">
        <v>42</v>
      </c>
    </row>
    <row r="17" spans="1:10" s="3" customFormat="1" x14ac:dyDescent="0.25">
      <c r="A17" s="10" t="s">
        <v>48</v>
      </c>
      <c r="B17" s="10"/>
      <c r="C17" s="10"/>
      <c r="D17" s="10"/>
    </row>
    <row r="18" spans="1:10" x14ac:dyDescent="0.25">
      <c r="A18" s="11"/>
      <c r="B18" s="11"/>
      <c r="C18" s="11"/>
      <c r="D18" s="11"/>
    </row>
    <row r="19" spans="1:10" s="12" customFormat="1" x14ac:dyDescent="0.25">
      <c r="A19" s="8" t="s">
        <v>1</v>
      </c>
      <c r="B19" s="8" t="s">
        <v>2</v>
      </c>
      <c r="C19" s="8" t="s">
        <v>3</v>
      </c>
      <c r="D19" s="8" t="s">
        <v>15</v>
      </c>
      <c r="E19" s="8" t="s">
        <v>43</v>
      </c>
      <c r="F19" s="8" t="s">
        <v>44</v>
      </c>
      <c r="G19" s="8" t="s">
        <v>45</v>
      </c>
    </row>
    <row r="20" spans="1:10" x14ac:dyDescent="0.25">
      <c r="A20" s="7" t="s">
        <v>7</v>
      </c>
      <c r="B20" s="7">
        <v>501234322</v>
      </c>
      <c r="C20" s="7" t="s">
        <v>4</v>
      </c>
      <c r="D20" s="7">
        <v>1</v>
      </c>
      <c r="E20" s="1">
        <v>80</v>
      </c>
      <c r="F20" s="13">
        <v>500</v>
      </c>
      <c r="G20" s="13">
        <v>750</v>
      </c>
    </row>
    <row r="21" spans="1:10" x14ac:dyDescent="0.25">
      <c r="A21" s="7" t="s">
        <v>9</v>
      </c>
      <c r="B21" s="7">
        <v>601235433</v>
      </c>
      <c r="C21" s="7" t="s">
        <v>36</v>
      </c>
      <c r="D21" s="7">
        <v>1</v>
      </c>
      <c r="E21" s="1">
        <v>50</v>
      </c>
      <c r="F21" s="13">
        <v>450</v>
      </c>
      <c r="G21" s="13">
        <v>600</v>
      </c>
    </row>
    <row r="22" spans="1:10" x14ac:dyDescent="0.25">
      <c r="A22" s="7" t="s">
        <v>10</v>
      </c>
      <c r="B22" s="7">
        <v>701236544</v>
      </c>
      <c r="C22" s="7" t="s">
        <v>34</v>
      </c>
      <c r="D22" s="7">
        <v>1</v>
      </c>
      <c r="E22" s="1">
        <v>40</v>
      </c>
      <c r="F22" s="13">
        <v>300</v>
      </c>
      <c r="G22" s="13">
        <v>550</v>
      </c>
    </row>
    <row r="23" spans="1:10" x14ac:dyDescent="0.25">
      <c r="A23" s="7" t="s">
        <v>11</v>
      </c>
      <c r="B23" s="7">
        <v>801237655</v>
      </c>
      <c r="C23" s="7" t="s">
        <v>35</v>
      </c>
      <c r="D23" s="7">
        <v>1</v>
      </c>
      <c r="E23" s="1">
        <v>44</v>
      </c>
      <c r="F23" s="13">
        <v>550</v>
      </c>
      <c r="G23" s="13">
        <v>770</v>
      </c>
    </row>
    <row r="24" spans="1:10" x14ac:dyDescent="0.25">
      <c r="A24" s="7" t="s">
        <v>12</v>
      </c>
      <c r="B24" s="7">
        <v>901238766</v>
      </c>
      <c r="C24" s="7" t="s">
        <v>5</v>
      </c>
      <c r="D24" s="7">
        <v>1</v>
      </c>
      <c r="E24" s="1">
        <v>55</v>
      </c>
      <c r="F24" s="13">
        <v>330</v>
      </c>
      <c r="G24" s="13">
        <v>560</v>
      </c>
    </row>
    <row r="25" spans="1:10" x14ac:dyDescent="0.25">
      <c r="A25" s="7" t="s">
        <v>13</v>
      </c>
      <c r="B25" s="7">
        <v>101239877</v>
      </c>
      <c r="C25" s="7" t="s">
        <v>6</v>
      </c>
      <c r="D25" s="7">
        <v>1</v>
      </c>
      <c r="E25" s="1">
        <v>37</v>
      </c>
      <c r="F25" s="13">
        <v>520</v>
      </c>
      <c r="G25" s="13">
        <v>710</v>
      </c>
    </row>
    <row r="26" spans="1:10" x14ac:dyDescent="0.25">
      <c r="C26" s="9" t="s">
        <v>46</v>
      </c>
      <c r="D26" s="3">
        <f t="shared" ref="D26:E26" si="0">SUM(D20:D25)</f>
        <v>6</v>
      </c>
      <c r="E26" s="3">
        <f t="shared" si="0"/>
        <v>306</v>
      </c>
      <c r="F26" s="15">
        <f>SUM(F20:F25)</f>
        <v>2650</v>
      </c>
      <c r="G26" s="15">
        <f>SUM(G20:G25)</f>
        <v>3940</v>
      </c>
    </row>
    <row r="28" spans="1:10" x14ac:dyDescent="0.25">
      <c r="A28" s="10" t="s">
        <v>47</v>
      </c>
      <c r="B28" s="10"/>
      <c r="C28" s="10"/>
      <c r="D28" s="10"/>
    </row>
    <row r="29" spans="1:10" x14ac:dyDescent="0.25">
      <c r="A29" s="11"/>
      <c r="B29" s="11"/>
      <c r="C29" s="11"/>
      <c r="D29" s="11"/>
    </row>
    <row r="30" spans="1:10" x14ac:dyDescent="0.25">
      <c r="A30" s="8" t="s">
        <v>1</v>
      </c>
      <c r="B30" s="8" t="s">
        <v>2</v>
      </c>
      <c r="C30" s="8" t="s">
        <v>3</v>
      </c>
      <c r="D30" s="8" t="s">
        <v>15</v>
      </c>
      <c r="E30" s="8" t="s">
        <v>43</v>
      </c>
      <c r="F30" s="8" t="s">
        <v>49</v>
      </c>
      <c r="G30" s="8" t="s">
        <v>50</v>
      </c>
      <c r="H30" s="8" t="s">
        <v>52</v>
      </c>
      <c r="I30" s="8" t="s">
        <v>51</v>
      </c>
      <c r="J30" s="8"/>
    </row>
    <row r="31" spans="1:10" x14ac:dyDescent="0.25">
      <c r="A31" s="7" t="s">
        <v>7</v>
      </c>
      <c r="B31" s="7">
        <v>501234322</v>
      </c>
      <c r="C31" s="7" t="s">
        <v>4</v>
      </c>
      <c r="D31" s="7">
        <v>1</v>
      </c>
      <c r="E31" s="1">
        <v>80</v>
      </c>
      <c r="F31" s="13">
        <f>(60*750)/100</f>
        <v>450</v>
      </c>
      <c r="G31" s="13">
        <v>78.8</v>
      </c>
      <c r="H31" s="14">
        <f>(G31+F31)</f>
        <v>528.79999999999995</v>
      </c>
      <c r="I31" s="14">
        <f t="shared" ref="I31:I36" si="1">(166*H31)/100</f>
        <v>877.80799999999988</v>
      </c>
    </row>
    <row r="32" spans="1:10" x14ac:dyDescent="0.25">
      <c r="A32" s="7" t="s">
        <v>9</v>
      </c>
      <c r="B32" s="7">
        <v>601235433</v>
      </c>
      <c r="C32" s="7" t="s">
        <v>36</v>
      </c>
      <c r="D32" s="7">
        <v>1</v>
      </c>
      <c r="E32" s="1">
        <v>50</v>
      </c>
      <c r="F32" s="13">
        <f>(60*600)/100</f>
        <v>360</v>
      </c>
      <c r="G32" s="13">
        <v>65.27</v>
      </c>
      <c r="H32" s="14">
        <f t="shared" ref="H32:H36" si="2">(G32+F32)</f>
        <v>425.27</v>
      </c>
      <c r="I32" s="14">
        <f t="shared" si="1"/>
        <v>705.94819999999993</v>
      </c>
    </row>
    <row r="33" spans="1:9" x14ac:dyDescent="0.25">
      <c r="A33" s="7" t="s">
        <v>10</v>
      </c>
      <c r="B33" s="7">
        <v>701236544</v>
      </c>
      <c r="C33" s="7" t="s">
        <v>34</v>
      </c>
      <c r="D33" s="7">
        <v>1</v>
      </c>
      <c r="E33" s="1">
        <v>40</v>
      </c>
      <c r="F33" s="13">
        <f>(60*550)/100</f>
        <v>330</v>
      </c>
      <c r="G33" s="13">
        <v>61.09</v>
      </c>
      <c r="H33" s="14">
        <f t="shared" si="2"/>
        <v>391.09000000000003</v>
      </c>
      <c r="I33" s="14">
        <f t="shared" si="1"/>
        <v>649.20940000000007</v>
      </c>
    </row>
    <row r="34" spans="1:9" x14ac:dyDescent="0.25">
      <c r="A34" s="7" t="s">
        <v>11</v>
      </c>
      <c r="B34" s="7">
        <v>801237655</v>
      </c>
      <c r="C34" s="7" t="s">
        <v>35</v>
      </c>
      <c r="D34" s="7">
        <v>1</v>
      </c>
      <c r="E34" s="1">
        <v>44</v>
      </c>
      <c r="F34" s="13">
        <f>(60*770)/100</f>
        <v>462</v>
      </c>
      <c r="G34" s="13">
        <v>61.09</v>
      </c>
      <c r="H34" s="14">
        <f t="shared" si="2"/>
        <v>523.09</v>
      </c>
      <c r="I34" s="14">
        <f t="shared" si="1"/>
        <v>868.32940000000008</v>
      </c>
    </row>
    <row r="35" spans="1:9" x14ac:dyDescent="0.25">
      <c r="A35" s="7" t="s">
        <v>12</v>
      </c>
      <c r="B35" s="7">
        <v>901238766</v>
      </c>
      <c r="C35" s="7" t="s">
        <v>5</v>
      </c>
      <c r="D35" s="7">
        <v>1</v>
      </c>
      <c r="E35" s="1">
        <v>55</v>
      </c>
      <c r="F35" s="13">
        <f>(60*560)/100</f>
        <v>336</v>
      </c>
      <c r="G35" s="13">
        <v>65.27</v>
      </c>
      <c r="H35" s="14">
        <f t="shared" si="2"/>
        <v>401.27</v>
      </c>
      <c r="I35" s="14">
        <f t="shared" si="1"/>
        <v>666.1081999999999</v>
      </c>
    </row>
    <row r="36" spans="1:9" x14ac:dyDescent="0.25">
      <c r="A36" s="7" t="s">
        <v>13</v>
      </c>
      <c r="B36" s="7">
        <v>101239877</v>
      </c>
      <c r="C36" s="7" t="s">
        <v>6</v>
      </c>
      <c r="D36" s="7">
        <v>1</v>
      </c>
      <c r="E36" s="1">
        <v>37</v>
      </c>
      <c r="F36" s="13">
        <f>(60*710)/100</f>
        <v>426</v>
      </c>
      <c r="G36" s="13">
        <v>55.94</v>
      </c>
      <c r="H36" s="14">
        <f t="shared" si="2"/>
        <v>481.94</v>
      </c>
      <c r="I36" s="14">
        <f t="shared" si="1"/>
        <v>800.02039999999988</v>
      </c>
    </row>
    <row r="37" spans="1:9" x14ac:dyDescent="0.25">
      <c r="C37" s="3" t="s">
        <v>53</v>
      </c>
      <c r="D37" s="3">
        <f>SUM(D31:D36)</f>
        <v>6</v>
      </c>
      <c r="E37" s="3">
        <f t="shared" ref="E37:I37" si="3">SUM(E31:E36)</f>
        <v>306</v>
      </c>
      <c r="F37" s="15">
        <f t="shared" si="3"/>
        <v>2364</v>
      </c>
      <c r="G37" s="15">
        <f t="shared" si="3"/>
        <v>387.46</v>
      </c>
      <c r="H37" s="15">
        <f t="shared" si="3"/>
        <v>2751.46</v>
      </c>
      <c r="I37" s="15">
        <f t="shared" si="3"/>
        <v>4567.4236000000001</v>
      </c>
    </row>
  </sheetData>
  <pageMargins left="0.7" right="0.7" top="0.75" bottom="0.75" header="0.3" footer="0.3"/>
  <pageSetup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 House BOM</vt:lpstr>
      <vt:lpstr>cashflow statement</vt:lpstr>
      <vt:lpstr>Cost Analysis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User</cp:lastModifiedBy>
  <dcterms:created xsi:type="dcterms:W3CDTF">2020-12-10T18:58:46Z</dcterms:created>
  <dcterms:modified xsi:type="dcterms:W3CDTF">2020-12-10T23:51:03Z</dcterms:modified>
</cp:coreProperties>
</file>